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cbookair/Desktop/"/>
    </mc:Choice>
  </mc:AlternateContent>
  <xr:revisionPtr revIDLastSave="0" documentId="8_{6625317B-5BB0-584E-9A59-0CF99FCBA5C7}" xr6:coauthVersionLast="47" xr6:coauthVersionMax="47" xr10:uidLastSave="{00000000-0000-0000-0000-000000000000}"/>
  <bookViews>
    <workbookView xWindow="0" yWindow="500" windowWidth="23260" windowHeight="12460" activeTab="2" xr2:uid="{AB497F39-97E9-483A-B5D4-85F166A28031}"/>
  </bookViews>
  <sheets>
    <sheet name="Sheet1" sheetId="1" r:id="rId1"/>
    <sheet name="Ajans Aylık Maliyeti" sheetId="2" r:id="rId2"/>
    <sheet name="Maaşlar" sheetId="3" r:id="rId3"/>
    <sheet name="Maliyet Anahtarları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C22" i="2"/>
  <c r="H6" i="3"/>
  <c r="H7" i="3"/>
  <c r="H8" i="3"/>
  <c r="H5" i="3"/>
  <c r="C38" i="2"/>
  <c r="C70" i="2"/>
  <c r="C60" i="2"/>
  <c r="C59" i="2"/>
  <c r="E8" i="3"/>
  <c r="E7" i="3"/>
  <c r="E5" i="3"/>
  <c r="C55" i="2"/>
  <c r="E6" i="3"/>
  <c r="C8" i="1"/>
  <c r="I9" i="3"/>
  <c r="F4" i="3" l="1"/>
  <c r="D7" i="1" s="1"/>
  <c r="D5" i="3"/>
  <c r="C20" i="2" s="1"/>
  <c r="D6" i="3"/>
  <c r="D8" i="3"/>
  <c r="F8" i="3"/>
  <c r="F7" i="3" l="1"/>
  <c r="D5" i="1" s="1"/>
  <c r="D7" i="3"/>
  <c r="F6" i="3"/>
  <c r="D4" i="1" s="1"/>
  <c r="F5" i="3"/>
  <c r="D6" i="1" l="1"/>
  <c r="D27" i="1" s="1"/>
  <c r="C19" i="2"/>
  <c r="C73" i="2" s="1"/>
  <c r="E8" i="1" l="1"/>
  <c r="C75" i="2"/>
  <c r="D28" i="1" l="1"/>
  <c r="D29" i="1" s="1"/>
  <c r="D30" i="1" s="1"/>
  <c r="D31" i="1" s="1"/>
  <c r="D32" i="1" l="1"/>
  <c r="D33" i="1" s="1"/>
  <c r="D34" i="1" s="1"/>
</calcChain>
</file>

<file path=xl/sharedStrings.xml><?xml version="1.0" encoding="utf-8"?>
<sst xmlns="http://schemas.openxmlformats.org/spreadsheetml/2006/main" count="201" uniqueCount="122">
  <si>
    <t>Direkt Giderler</t>
  </si>
  <si>
    <t>Maaşlar</t>
  </si>
  <si>
    <t>Eğitim ve Gelişim</t>
  </si>
  <si>
    <t>Medya Satın Alma Maliyetleri</t>
  </si>
  <si>
    <t>Televizyon</t>
  </si>
  <si>
    <t>Radyo</t>
  </si>
  <si>
    <t>Dijital Platform</t>
  </si>
  <si>
    <t>Dergi</t>
  </si>
  <si>
    <t>Gazete</t>
  </si>
  <si>
    <t>Prodüksiyon Maliyetleri</t>
  </si>
  <si>
    <t>Prodüksiyon Ekibi</t>
  </si>
  <si>
    <t>Ekipman Kiralama</t>
  </si>
  <si>
    <t>Stüdyo Kiralama</t>
  </si>
  <si>
    <t>Proje bazlı çalışanlar</t>
  </si>
  <si>
    <t>Matbaa, baskı giderleri</t>
  </si>
  <si>
    <t>Yazılım ve lisans ücretleri</t>
  </si>
  <si>
    <t>Yaratıcı Personel Giderleri</t>
  </si>
  <si>
    <t>Projeye Özel Dış Kaynaklı Hizmetler</t>
  </si>
  <si>
    <t>Seyahat Masrafı</t>
  </si>
  <si>
    <t>Konaklama Masrafı</t>
  </si>
  <si>
    <t>Seyahat Maliyetleri</t>
  </si>
  <si>
    <t xml:space="preserve">Influencer </t>
  </si>
  <si>
    <t>İndirekt Giderler</t>
  </si>
  <si>
    <t>Kira ve Ofis Giderleri</t>
  </si>
  <si>
    <t>Kira</t>
  </si>
  <si>
    <t>Su</t>
  </si>
  <si>
    <t>Elektrik</t>
  </si>
  <si>
    <t>Isıtma-soğutma</t>
  </si>
  <si>
    <t>Temizlik</t>
  </si>
  <si>
    <t>İK</t>
  </si>
  <si>
    <t>Ofis yönetimi</t>
  </si>
  <si>
    <t>Genel Yönetim Giderleri</t>
  </si>
  <si>
    <t>İşyeri güvenliği</t>
  </si>
  <si>
    <t>Ofis Malzemeleri ve Ekipmanları</t>
  </si>
  <si>
    <t>Bilgisayar</t>
  </si>
  <si>
    <t>Kırtasiye</t>
  </si>
  <si>
    <t>Sarf Malzeme</t>
  </si>
  <si>
    <t>Amortisman Giderleri</t>
  </si>
  <si>
    <t>İletişim giderleri</t>
  </si>
  <si>
    <t>Kurs Ücretleri</t>
  </si>
  <si>
    <t>Sertifikalar</t>
  </si>
  <si>
    <t>Finansman Giderleri</t>
  </si>
  <si>
    <t>Kredi giderleri</t>
  </si>
  <si>
    <t>Diğer bankacılık giderleri</t>
  </si>
  <si>
    <t>Hukuki Giderler</t>
  </si>
  <si>
    <t>Yönetim ve Planlama Maliyetleri</t>
  </si>
  <si>
    <t>Üst düzey yöneticilerin maliyetleri</t>
  </si>
  <si>
    <t>Toplantı maliyetleri</t>
  </si>
  <si>
    <t>Vergi ve Fon Giderleri</t>
  </si>
  <si>
    <t>Gelir vergisi &amp; Kurumlar vergisi</t>
  </si>
  <si>
    <t>Dağıtım Anahtarlarının (Dağıtım Kriterlerinin) Seçilmesi</t>
  </si>
  <si>
    <t>İndirekt maliyetleri projelere adil bir şekilde dağıtmak için belirli dağıtım kriterleri (anahtarları) kullanılır. Bu anahtarlar, maliyetin hangi ölçüte göre paylaştırılacağına karar vermeye yardımcı olur. Bazı yaygın dağıtım anahtarları şunlardır:</t>
  </si>
  <si>
    <r>
      <t>Çalışma Saatleri (Personel Saat Oranı)</t>
    </r>
    <r>
      <rPr>
        <sz val="11"/>
        <color theme="1"/>
        <rFont val="Aptos Narrow"/>
        <family val="2"/>
        <charset val="162"/>
        <scheme val="minor"/>
      </rPr>
      <t>: Projeye ayrılan iş gücü saatlerine göre indirekt maliyetlerin dağıtılması. Bu yöntemde, her bir projede çalışanların harcadığı saatlerin toplam saat içindeki oranı baz alınır.</t>
    </r>
  </si>
  <si>
    <r>
      <t>Proje Büyüklüğü veya Bütçesi</t>
    </r>
    <r>
      <rPr>
        <sz val="11"/>
        <color theme="1"/>
        <rFont val="Aptos Narrow"/>
        <family val="2"/>
        <charset val="162"/>
        <scheme val="minor"/>
      </rPr>
      <t>: Projenin toplam bütçesi, projeye ayrılan kaynakların büyüklüğü veya proje hacmi gibi faktörlere göre dağıtım yapılabilir.</t>
    </r>
  </si>
  <si>
    <r>
      <t>Proje Süresi</t>
    </r>
    <r>
      <rPr>
        <sz val="11"/>
        <color theme="1"/>
        <rFont val="Aptos Narrow"/>
        <family val="2"/>
        <charset val="162"/>
        <scheme val="minor"/>
      </rPr>
      <t>: Daha uzun süren projelere daha fazla indirekt maliyet yüklenir. Kısa vadeli projeler daha az maliyet alır.</t>
    </r>
  </si>
  <si>
    <r>
      <t>Alan Kullanımı (Metrekare Oranı)</t>
    </r>
    <r>
      <rPr>
        <sz val="11"/>
        <color theme="1"/>
        <rFont val="Aptos Narrow"/>
        <family val="2"/>
        <charset val="162"/>
        <scheme val="minor"/>
      </rPr>
      <t>: Ofis veya stüdyo gibi fiziksel alan kullanımıyla ilgili maliyetler, projelerin bu alanları ne kadar süreyle veya ne yoğunlukta kullandıklarına göre dağıtılabilir.</t>
    </r>
  </si>
  <si>
    <t>Tasarımcı</t>
  </si>
  <si>
    <t>Yazar</t>
  </si>
  <si>
    <t>Müşteri Temsilcisi</t>
  </si>
  <si>
    <t>SGK</t>
  </si>
  <si>
    <t>Özel Sigorta</t>
  </si>
  <si>
    <t>İdari Personel Yemek</t>
  </si>
  <si>
    <t>Yaratıcı Personel Yemek</t>
  </si>
  <si>
    <t>Stopaj</t>
  </si>
  <si>
    <t>Ulaşım Ücreti</t>
  </si>
  <si>
    <t>Ajans Maliyet Tablosu</t>
  </si>
  <si>
    <t>TASARIMCI</t>
  </si>
  <si>
    <t>YAZAR</t>
  </si>
  <si>
    <t>MÜŞTERİ TEMSİLCİSİ</t>
  </si>
  <si>
    <t>AJANS BAŞKANI</t>
  </si>
  <si>
    <t>MALİYET</t>
  </si>
  <si>
    <t>NET MAAŞ</t>
  </si>
  <si>
    <t>STOPAJ</t>
  </si>
  <si>
    <t>BRÜT MAAŞ</t>
  </si>
  <si>
    <t>TL</t>
  </si>
  <si>
    <t>Beklenmeyen Giderler</t>
  </si>
  <si>
    <t>Toplam Maliyet</t>
  </si>
  <si>
    <t>İdari Personel Net Maaşları ve Yan hakları</t>
  </si>
  <si>
    <t>Yaratıcı Personel Net Maaşları ve Yan Hakları</t>
  </si>
  <si>
    <t>Muhasebe &amp; Mali Müşavir</t>
  </si>
  <si>
    <t>İşyeri sigortası</t>
  </si>
  <si>
    <t>Aidat</t>
  </si>
  <si>
    <t>İkramiye ve Bonuslar</t>
  </si>
  <si>
    <t>Mesleki oda üyelik ücretleri</t>
  </si>
  <si>
    <t>Kıdem tazminatı fonu</t>
  </si>
  <si>
    <t>Websitesi yönetimi</t>
  </si>
  <si>
    <t>Temsil harcamaları</t>
  </si>
  <si>
    <t>Reklam ve Promosyon Giderleri</t>
  </si>
  <si>
    <t>Fuar katılımı</t>
  </si>
  <si>
    <t>Sosyal medya reklamları</t>
  </si>
  <si>
    <t>Katalog/broşür</t>
  </si>
  <si>
    <t>Sponsorluk</t>
  </si>
  <si>
    <t>Dijital mecra reklamları</t>
  </si>
  <si>
    <t>Çalışma Saati</t>
  </si>
  <si>
    <t>Ajans Başkanı</t>
  </si>
  <si>
    <t>Toplam Çalışma Saati</t>
  </si>
  <si>
    <t>Proje Toplam Direkt Maliyet</t>
  </si>
  <si>
    <t>Çalışma Saatine Göre Eklenecek İndirekt Maliyetler</t>
  </si>
  <si>
    <t>Toplam Direkt ve İndirekt Maliyet</t>
  </si>
  <si>
    <t>Kar Marjı (30%)</t>
  </si>
  <si>
    <t>Gelir Vergisi (25%)</t>
  </si>
  <si>
    <t>Olması Gereken Satış Fiyatı</t>
  </si>
  <si>
    <t>KDV (20%)</t>
  </si>
  <si>
    <t>KDV Dahil Satış Fiyatı</t>
  </si>
  <si>
    <t>Yemek</t>
  </si>
  <si>
    <t>Seyahat &amp; Konaklama</t>
  </si>
  <si>
    <t>Benzin (2 depo)</t>
  </si>
  <si>
    <t>HGS</t>
  </si>
  <si>
    <t>Stok Fotoğraf Alımı</t>
  </si>
  <si>
    <t>Lisanslar (Microsoft, Adobe)</t>
  </si>
  <si>
    <t>Araç Bakımı, Kasko, Sigorta</t>
  </si>
  <si>
    <t>Ofis bakım - onarım</t>
  </si>
  <si>
    <t>Dekorasyon</t>
  </si>
  <si>
    <t>Kargo</t>
  </si>
  <si>
    <t>Motivasyon Etkinlikleri</t>
  </si>
  <si>
    <t>Macbook x 5</t>
  </si>
  <si>
    <t>Araba</t>
  </si>
  <si>
    <t>Demirbaş 3</t>
  </si>
  <si>
    <t>Demirbaş 4</t>
  </si>
  <si>
    <t>Demirbaş 5</t>
  </si>
  <si>
    <t>2024/2</t>
  </si>
  <si>
    <t xml:space="preserve">* Buradaki maaşlardaki stopaj gelir verigisi dilimlerine göre değişiklik gösterecektir. Ortalama bir değer olarak yazılmıştır.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</si>
</sst>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.5"/>
      <color theme="1"/>
      <name val="Aptos Narrow"/>
      <family val="2"/>
      <charset val="16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2" fontId="0" fillId="0" borderId="0" xfId="0" applyNumberFormat="1"/>
    <xf numFmtId="0" fontId="0" fillId="2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3" borderId="0" xfId="0" applyFill="1"/>
    <xf numFmtId="0" fontId="0" fillId="0" borderId="0" xfId="0" applyAlignment="1">
      <alignment horizontal="center"/>
    </xf>
    <xf numFmtId="0" fontId="6" fillId="0" borderId="0" xfId="0" applyFont="1"/>
    <xf numFmtId="0" fontId="2" fillId="3" borderId="0" xfId="0" applyFont="1" applyFill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DD18C-9D2D-49D8-ABD0-1651BB22C531}">
  <dimension ref="B1:H73"/>
  <sheetViews>
    <sheetView topLeftCell="A10" zoomScale="122" workbookViewId="0">
      <selection activeCell="D32" sqref="D32"/>
    </sheetView>
  </sheetViews>
  <sheetFormatPr baseColWidth="10" defaultColWidth="8.83203125" defaultRowHeight="15" x14ac:dyDescent="0.2"/>
  <cols>
    <col min="2" max="2" width="45.1640625" bestFit="1" customWidth="1"/>
    <col min="3" max="3" width="11.83203125" bestFit="1" customWidth="1"/>
    <col min="8" max="8" width="38.5" bestFit="1" customWidth="1"/>
  </cols>
  <sheetData>
    <row r="1" spans="2:8" ht="19" x14ac:dyDescent="0.25">
      <c r="B1" s="2" t="s">
        <v>0</v>
      </c>
      <c r="H1" s="2" t="s">
        <v>22</v>
      </c>
    </row>
    <row r="2" spans="2:8" x14ac:dyDescent="0.2">
      <c r="B2" s="1" t="s">
        <v>16</v>
      </c>
      <c r="C2" s="1" t="s">
        <v>93</v>
      </c>
      <c r="H2" s="1" t="s">
        <v>23</v>
      </c>
    </row>
    <row r="3" spans="2:8" x14ac:dyDescent="0.2">
      <c r="B3" s="3" t="s">
        <v>1</v>
      </c>
      <c r="H3" t="s">
        <v>24</v>
      </c>
    </row>
    <row r="4" spans="2:8" x14ac:dyDescent="0.2">
      <c r="B4" s="3" t="s">
        <v>56</v>
      </c>
      <c r="C4" s="13">
        <v>25</v>
      </c>
      <c r="D4">
        <f>(Maaşlar!F6/180)*Sheet1!C4</f>
        <v>3843.5652777777777</v>
      </c>
      <c r="H4" t="s">
        <v>81</v>
      </c>
    </row>
    <row r="5" spans="2:8" x14ac:dyDescent="0.2">
      <c r="B5" s="3" t="s">
        <v>57</v>
      </c>
      <c r="C5" s="13">
        <v>5</v>
      </c>
      <c r="D5">
        <f>(Maaşlar!F7/180)*Sheet1!C5</f>
        <v>768.71305555555546</v>
      </c>
      <c r="H5" t="s">
        <v>25</v>
      </c>
    </row>
    <row r="6" spans="2:8" x14ac:dyDescent="0.2">
      <c r="B6" s="3" t="s">
        <v>58</v>
      </c>
      <c r="C6" s="13">
        <v>4</v>
      </c>
      <c r="D6">
        <f>(Maaşlar!F5/180)*Sheet1!C6</f>
        <v>614.97044444444441</v>
      </c>
      <c r="H6" t="s">
        <v>26</v>
      </c>
    </row>
    <row r="7" spans="2:8" x14ac:dyDescent="0.2">
      <c r="B7" s="3" t="s">
        <v>94</v>
      </c>
      <c r="C7" s="13">
        <v>1</v>
      </c>
      <c r="D7">
        <f>(Maaşlar!F4/180)*Sheet1!C7</f>
        <v>293.88038888888889</v>
      </c>
      <c r="H7" t="s">
        <v>27</v>
      </c>
    </row>
    <row r="8" spans="2:8" x14ac:dyDescent="0.2">
      <c r="B8" s="14" t="s">
        <v>95</v>
      </c>
      <c r="C8" s="16">
        <f>SUM(C4:C7)</f>
        <v>35</v>
      </c>
      <c r="E8" s="14">
        <f>SUM(D4:D7)</f>
        <v>5521.1291666666666</v>
      </c>
      <c r="H8" t="s">
        <v>28</v>
      </c>
    </row>
    <row r="9" spans="2:8" x14ac:dyDescent="0.2">
      <c r="B9" s="1" t="s">
        <v>3</v>
      </c>
      <c r="H9" t="s">
        <v>38</v>
      </c>
    </row>
    <row r="10" spans="2:8" x14ac:dyDescent="0.2">
      <c r="B10" t="s">
        <v>4</v>
      </c>
      <c r="H10" t="s">
        <v>113</v>
      </c>
    </row>
    <row r="11" spans="2:8" x14ac:dyDescent="0.2">
      <c r="B11" t="s">
        <v>5</v>
      </c>
      <c r="H11" s="1" t="s">
        <v>77</v>
      </c>
    </row>
    <row r="12" spans="2:8" x14ac:dyDescent="0.2">
      <c r="B12" t="s">
        <v>6</v>
      </c>
      <c r="H12" t="s">
        <v>79</v>
      </c>
    </row>
    <row r="13" spans="2:8" x14ac:dyDescent="0.2">
      <c r="B13" t="s">
        <v>7</v>
      </c>
      <c r="H13" t="s">
        <v>29</v>
      </c>
    </row>
    <row r="14" spans="2:8" x14ac:dyDescent="0.2">
      <c r="B14" t="s">
        <v>8</v>
      </c>
      <c r="H14" t="s">
        <v>30</v>
      </c>
    </row>
    <row r="15" spans="2:8" x14ac:dyDescent="0.2">
      <c r="B15" s="3" t="s">
        <v>21</v>
      </c>
      <c r="H15" t="s">
        <v>59</v>
      </c>
    </row>
    <row r="16" spans="2:8" x14ac:dyDescent="0.2">
      <c r="B16" s="1" t="s">
        <v>9</v>
      </c>
      <c r="H16" t="s">
        <v>61</v>
      </c>
    </row>
    <row r="17" spans="2:8" x14ac:dyDescent="0.2">
      <c r="B17" t="s">
        <v>10</v>
      </c>
      <c r="H17" t="s">
        <v>64</v>
      </c>
    </row>
    <row r="18" spans="2:8" x14ac:dyDescent="0.2">
      <c r="B18" t="s">
        <v>12</v>
      </c>
      <c r="H18" s="1" t="s">
        <v>78</v>
      </c>
    </row>
    <row r="19" spans="2:8" x14ac:dyDescent="0.2">
      <c r="B19" t="s">
        <v>11</v>
      </c>
      <c r="H19" s="3" t="s">
        <v>1</v>
      </c>
    </row>
    <row r="20" spans="2:8" x14ac:dyDescent="0.2">
      <c r="B20" s="1" t="s">
        <v>17</v>
      </c>
      <c r="H20" s="3" t="s">
        <v>59</v>
      </c>
    </row>
    <row r="21" spans="2:8" x14ac:dyDescent="0.2">
      <c r="B21" s="3" t="s">
        <v>13</v>
      </c>
      <c r="H21" s="3" t="s">
        <v>60</v>
      </c>
    </row>
    <row r="22" spans="2:8" x14ac:dyDescent="0.2">
      <c r="B22" t="s">
        <v>14</v>
      </c>
      <c r="H22" s="3" t="s">
        <v>62</v>
      </c>
    </row>
    <row r="23" spans="2:8" x14ac:dyDescent="0.2">
      <c r="B23" t="s">
        <v>15</v>
      </c>
      <c r="H23" s="3" t="s">
        <v>64</v>
      </c>
    </row>
    <row r="24" spans="2:8" x14ac:dyDescent="0.2">
      <c r="B24" s="1" t="s">
        <v>20</v>
      </c>
      <c r="H24" s="3" t="s">
        <v>82</v>
      </c>
    </row>
    <row r="25" spans="2:8" x14ac:dyDescent="0.2">
      <c r="B25" t="s">
        <v>18</v>
      </c>
      <c r="D25">
        <v>1000</v>
      </c>
      <c r="H25" s="1" t="s">
        <v>31</v>
      </c>
    </row>
    <row r="26" spans="2:8" x14ac:dyDescent="0.2">
      <c r="B26" t="s">
        <v>19</v>
      </c>
      <c r="H26" t="s">
        <v>80</v>
      </c>
    </row>
    <row r="27" spans="2:8" x14ac:dyDescent="0.2">
      <c r="B27" s="1" t="s">
        <v>96</v>
      </c>
      <c r="D27">
        <f>SUM(D4:D26)</f>
        <v>6521.1291666666666</v>
      </c>
      <c r="H27" t="s">
        <v>109</v>
      </c>
    </row>
    <row r="28" spans="2:8" x14ac:dyDescent="0.2">
      <c r="B28" s="1" t="s">
        <v>97</v>
      </c>
      <c r="D28">
        <f>(('Ajans Aylık Maliyeti'!C75-E8)/(1100))*Sheet1!C8</f>
        <v>17105.893641666666</v>
      </c>
      <c r="H28" t="s">
        <v>108</v>
      </c>
    </row>
    <row r="29" spans="2:8" x14ac:dyDescent="0.2">
      <c r="B29" s="1" t="s">
        <v>98</v>
      </c>
      <c r="D29">
        <f>SUM(D27:D28)</f>
        <v>23627.022808333331</v>
      </c>
      <c r="H29" t="s">
        <v>32</v>
      </c>
    </row>
    <row r="30" spans="2:8" x14ac:dyDescent="0.2">
      <c r="B30" s="1" t="s">
        <v>99</v>
      </c>
      <c r="D30">
        <f>D29*0.3</f>
        <v>7088.1068424999994</v>
      </c>
      <c r="H30" t="s">
        <v>111</v>
      </c>
    </row>
    <row r="31" spans="2:8" x14ac:dyDescent="0.2">
      <c r="B31" s="1" t="s">
        <v>100</v>
      </c>
      <c r="D31">
        <f>D30*0.25</f>
        <v>1772.0267106249999</v>
      </c>
      <c r="H31" t="s">
        <v>112</v>
      </c>
    </row>
    <row r="32" spans="2:8" x14ac:dyDescent="0.2">
      <c r="B32" s="15" t="s">
        <v>101</v>
      </c>
      <c r="D32">
        <f>D29+D30+D31</f>
        <v>32487.156361458332</v>
      </c>
      <c r="H32" s="1" t="s">
        <v>33</v>
      </c>
    </row>
    <row r="33" spans="2:8" x14ac:dyDescent="0.2">
      <c r="B33" s="1" t="s">
        <v>102</v>
      </c>
      <c r="D33">
        <f>D32*0.2</f>
        <v>6497.4312722916666</v>
      </c>
      <c r="H33" t="s">
        <v>34</v>
      </c>
    </row>
    <row r="34" spans="2:8" x14ac:dyDescent="0.2">
      <c r="B34" s="15" t="s">
        <v>103</v>
      </c>
      <c r="D34">
        <f>D32+D33</f>
        <v>38984.587633750001</v>
      </c>
      <c r="H34" t="s">
        <v>35</v>
      </c>
    </row>
    <row r="35" spans="2:8" x14ac:dyDescent="0.2">
      <c r="H35" t="s">
        <v>36</v>
      </c>
    </row>
    <row r="36" spans="2:8" x14ac:dyDescent="0.2">
      <c r="H36" s="1" t="s">
        <v>37</v>
      </c>
    </row>
    <row r="37" spans="2:8" x14ac:dyDescent="0.2">
      <c r="H37" s="3" t="s">
        <v>115</v>
      </c>
    </row>
    <row r="38" spans="2:8" x14ac:dyDescent="0.2">
      <c r="H38" s="3" t="s">
        <v>116</v>
      </c>
    </row>
    <row r="39" spans="2:8" x14ac:dyDescent="0.2">
      <c r="H39" s="3" t="s">
        <v>117</v>
      </c>
    </row>
    <row r="40" spans="2:8" x14ac:dyDescent="0.2">
      <c r="H40" s="3" t="s">
        <v>118</v>
      </c>
    </row>
    <row r="41" spans="2:8" x14ac:dyDescent="0.2">
      <c r="H41" s="3" t="s">
        <v>119</v>
      </c>
    </row>
    <row r="42" spans="2:8" x14ac:dyDescent="0.2">
      <c r="H42" s="1" t="s">
        <v>87</v>
      </c>
    </row>
    <row r="43" spans="2:8" x14ac:dyDescent="0.2">
      <c r="H43" t="s">
        <v>85</v>
      </c>
    </row>
    <row r="44" spans="2:8" x14ac:dyDescent="0.2">
      <c r="H44" t="s">
        <v>89</v>
      </c>
    </row>
    <row r="45" spans="2:8" x14ac:dyDescent="0.2">
      <c r="H45" t="s">
        <v>92</v>
      </c>
    </row>
    <row r="46" spans="2:8" x14ac:dyDescent="0.2">
      <c r="H46" t="s">
        <v>88</v>
      </c>
    </row>
    <row r="47" spans="2:8" x14ac:dyDescent="0.2">
      <c r="H47" t="s">
        <v>90</v>
      </c>
    </row>
    <row r="48" spans="2:8" x14ac:dyDescent="0.2">
      <c r="H48" t="s">
        <v>91</v>
      </c>
    </row>
    <row r="49" spans="8:8" x14ac:dyDescent="0.2">
      <c r="H49" s="1" t="s">
        <v>2</v>
      </c>
    </row>
    <row r="50" spans="8:8" x14ac:dyDescent="0.2">
      <c r="H50" t="s">
        <v>39</v>
      </c>
    </row>
    <row r="51" spans="8:8" x14ac:dyDescent="0.2">
      <c r="H51" t="s">
        <v>40</v>
      </c>
    </row>
    <row r="52" spans="8:8" x14ac:dyDescent="0.2">
      <c r="H52" s="1" t="s">
        <v>41</v>
      </c>
    </row>
    <row r="53" spans="8:8" x14ac:dyDescent="0.2">
      <c r="H53" t="s">
        <v>42</v>
      </c>
    </row>
    <row r="54" spans="8:8" x14ac:dyDescent="0.2">
      <c r="H54" t="s">
        <v>43</v>
      </c>
    </row>
    <row r="55" spans="8:8" x14ac:dyDescent="0.2">
      <c r="H55" t="s">
        <v>84</v>
      </c>
    </row>
    <row r="56" spans="8:8" x14ac:dyDescent="0.2">
      <c r="H56" s="1" t="s">
        <v>44</v>
      </c>
    </row>
    <row r="57" spans="8:8" x14ac:dyDescent="0.2">
      <c r="H57" t="s">
        <v>44</v>
      </c>
    </row>
    <row r="58" spans="8:8" s="1" customFormat="1" x14ac:dyDescent="0.2">
      <c r="H58" s="1" t="s">
        <v>45</v>
      </c>
    </row>
    <row r="59" spans="8:8" x14ac:dyDescent="0.2">
      <c r="H59" t="s">
        <v>46</v>
      </c>
    </row>
    <row r="60" spans="8:8" x14ac:dyDescent="0.2">
      <c r="H60" s="3" t="s">
        <v>59</v>
      </c>
    </row>
    <row r="61" spans="8:8" x14ac:dyDescent="0.2">
      <c r="H61" s="3" t="s">
        <v>47</v>
      </c>
    </row>
    <row r="62" spans="8:8" x14ac:dyDescent="0.2">
      <c r="H62" s="3" t="s">
        <v>86</v>
      </c>
    </row>
    <row r="63" spans="8:8" x14ac:dyDescent="0.2">
      <c r="H63" s="3" t="s">
        <v>106</v>
      </c>
    </row>
    <row r="64" spans="8:8" x14ac:dyDescent="0.2">
      <c r="H64" s="3" t="s">
        <v>105</v>
      </c>
    </row>
    <row r="65" spans="8:8" x14ac:dyDescent="0.2">
      <c r="H65" s="3" t="s">
        <v>107</v>
      </c>
    </row>
    <row r="66" spans="8:8" x14ac:dyDescent="0.2">
      <c r="H66" t="s">
        <v>110</v>
      </c>
    </row>
    <row r="67" spans="8:8" x14ac:dyDescent="0.2">
      <c r="H67" s="3" t="s">
        <v>114</v>
      </c>
    </row>
    <row r="68" spans="8:8" x14ac:dyDescent="0.2">
      <c r="H68" s="1" t="s">
        <v>48</v>
      </c>
    </row>
    <row r="69" spans="8:8" x14ac:dyDescent="0.2">
      <c r="H69" s="12" t="s">
        <v>49</v>
      </c>
    </row>
    <row r="70" spans="8:8" x14ac:dyDescent="0.2">
      <c r="H70" t="s">
        <v>63</v>
      </c>
    </row>
    <row r="71" spans="8:8" x14ac:dyDescent="0.2">
      <c r="H71" t="s">
        <v>83</v>
      </c>
    </row>
    <row r="72" spans="8:8" x14ac:dyDescent="0.2">
      <c r="H72" s="1" t="s">
        <v>75</v>
      </c>
    </row>
    <row r="73" spans="8:8" x14ac:dyDescent="0.2">
      <c r="H73" s="11">
        <v>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0D96-A5DC-4050-89A4-6F740DC03012}">
  <dimension ref="B1:C75"/>
  <sheetViews>
    <sheetView topLeftCell="A52" workbookViewId="0">
      <selection activeCell="C70" sqref="C70"/>
    </sheetView>
  </sheetViews>
  <sheetFormatPr baseColWidth="10" defaultColWidth="8.83203125" defaultRowHeight="15" x14ac:dyDescent="0.2"/>
  <cols>
    <col min="2" max="2" width="38.5" bestFit="1" customWidth="1"/>
    <col min="3" max="3" width="9.5" bestFit="1" customWidth="1"/>
  </cols>
  <sheetData>
    <row r="1" spans="2:3" x14ac:dyDescent="0.2">
      <c r="B1" s="1" t="s">
        <v>65</v>
      </c>
      <c r="C1" s="9" t="s">
        <v>74</v>
      </c>
    </row>
    <row r="2" spans="2:3" x14ac:dyDescent="0.2">
      <c r="B2" s="1" t="s">
        <v>23</v>
      </c>
    </row>
    <row r="3" spans="2:3" x14ac:dyDescent="0.2">
      <c r="B3" t="s">
        <v>24</v>
      </c>
      <c r="C3">
        <v>40000</v>
      </c>
    </row>
    <row r="4" spans="2:3" x14ac:dyDescent="0.2">
      <c r="B4" t="s">
        <v>81</v>
      </c>
      <c r="C4">
        <v>1000</v>
      </c>
    </row>
    <row r="5" spans="2:3" x14ac:dyDescent="0.2">
      <c r="B5" t="s">
        <v>25</v>
      </c>
      <c r="C5">
        <v>1000</v>
      </c>
    </row>
    <row r="6" spans="2:3" x14ac:dyDescent="0.2">
      <c r="B6" t="s">
        <v>26</v>
      </c>
      <c r="C6">
        <v>2000</v>
      </c>
    </row>
    <row r="7" spans="2:3" x14ac:dyDescent="0.2">
      <c r="B7" t="s">
        <v>27</v>
      </c>
      <c r="C7">
        <v>1500</v>
      </c>
    </row>
    <row r="8" spans="2:3" x14ac:dyDescent="0.2">
      <c r="B8" t="s">
        <v>28</v>
      </c>
      <c r="C8">
        <v>5000</v>
      </c>
    </row>
    <row r="9" spans="2:3" x14ac:dyDescent="0.2">
      <c r="B9" t="s">
        <v>38</v>
      </c>
      <c r="C9">
        <v>2000</v>
      </c>
    </row>
    <row r="10" spans="2:3" x14ac:dyDescent="0.2">
      <c r="B10" t="s">
        <v>113</v>
      </c>
      <c r="C10">
        <v>500</v>
      </c>
    </row>
    <row r="11" spans="2:3" x14ac:dyDescent="0.2">
      <c r="B11" s="1" t="s">
        <v>77</v>
      </c>
    </row>
    <row r="12" spans="2:3" x14ac:dyDescent="0.2">
      <c r="B12" t="s">
        <v>79</v>
      </c>
      <c r="C12">
        <v>3000</v>
      </c>
    </row>
    <row r="13" spans="2:3" x14ac:dyDescent="0.2">
      <c r="B13" t="s">
        <v>29</v>
      </c>
    </row>
    <row r="14" spans="2:3" x14ac:dyDescent="0.2">
      <c r="B14" t="s">
        <v>30</v>
      </c>
      <c r="C14">
        <v>17500</v>
      </c>
    </row>
    <row r="15" spans="2:3" x14ac:dyDescent="0.2">
      <c r="B15" t="s">
        <v>59</v>
      </c>
      <c r="C15">
        <v>6000</v>
      </c>
    </row>
    <row r="16" spans="2:3" x14ac:dyDescent="0.2">
      <c r="B16" t="s">
        <v>61</v>
      </c>
      <c r="C16">
        <v>3740</v>
      </c>
    </row>
    <row r="17" spans="2:3" x14ac:dyDescent="0.2">
      <c r="B17" t="s">
        <v>64</v>
      </c>
      <c r="C17">
        <v>1000</v>
      </c>
    </row>
    <row r="18" spans="2:3" x14ac:dyDescent="0.2">
      <c r="B18" s="1" t="s">
        <v>78</v>
      </c>
    </row>
    <row r="19" spans="2:3" x14ac:dyDescent="0.2">
      <c r="B19" s="3" t="s">
        <v>1</v>
      </c>
      <c r="C19" s="7">
        <f>SUM(Maaşlar!F5:F8)</f>
        <v>110694.68</v>
      </c>
    </row>
    <row r="20" spans="2:3" x14ac:dyDescent="0.2">
      <c r="B20" s="3" t="s">
        <v>59</v>
      </c>
      <c r="C20">
        <f>SUM(Maaşlar!D5:D8)</f>
        <v>45500</v>
      </c>
    </row>
    <row r="21" spans="2:3" x14ac:dyDescent="0.2">
      <c r="B21" s="3" t="s">
        <v>60</v>
      </c>
      <c r="C21">
        <v>5000</v>
      </c>
    </row>
    <row r="22" spans="2:3" x14ac:dyDescent="0.2">
      <c r="B22" s="3" t="s">
        <v>62</v>
      </c>
      <c r="C22" s="7">
        <f>SUM(Maaşlar!G4:G8)</f>
        <v>18700</v>
      </c>
    </row>
    <row r="23" spans="2:3" x14ac:dyDescent="0.2">
      <c r="B23" s="3" t="s">
        <v>64</v>
      </c>
      <c r="C23">
        <v>5000</v>
      </c>
    </row>
    <row r="24" spans="2:3" x14ac:dyDescent="0.2">
      <c r="B24" s="3" t="s">
        <v>82</v>
      </c>
    </row>
    <row r="25" spans="2:3" x14ac:dyDescent="0.2">
      <c r="B25" s="1" t="s">
        <v>31</v>
      </c>
    </row>
    <row r="26" spans="2:3" x14ac:dyDescent="0.2">
      <c r="B26" t="s">
        <v>80</v>
      </c>
      <c r="C26">
        <v>2000</v>
      </c>
    </row>
    <row r="27" spans="2:3" x14ac:dyDescent="0.2">
      <c r="B27" t="s">
        <v>109</v>
      </c>
      <c r="C27">
        <v>7000</v>
      </c>
    </row>
    <row r="28" spans="2:3" x14ac:dyDescent="0.2">
      <c r="B28" t="s">
        <v>108</v>
      </c>
      <c r="C28">
        <v>5000</v>
      </c>
    </row>
    <row r="29" spans="2:3" x14ac:dyDescent="0.2">
      <c r="B29" t="s">
        <v>32</v>
      </c>
      <c r="C29">
        <v>1000</v>
      </c>
    </row>
    <row r="30" spans="2:3" x14ac:dyDescent="0.2">
      <c r="B30" t="s">
        <v>111</v>
      </c>
      <c r="C30">
        <v>3000</v>
      </c>
    </row>
    <row r="31" spans="2:3" x14ac:dyDescent="0.2">
      <c r="B31" t="s">
        <v>112</v>
      </c>
      <c r="C31">
        <v>2000</v>
      </c>
    </row>
    <row r="32" spans="2:3" x14ac:dyDescent="0.2">
      <c r="B32" s="1" t="s">
        <v>33</v>
      </c>
    </row>
    <row r="33" spans="2:3" x14ac:dyDescent="0.2">
      <c r="B33" t="s">
        <v>34</v>
      </c>
      <c r="C33">
        <v>5000</v>
      </c>
    </row>
    <row r="34" spans="2:3" x14ac:dyDescent="0.2">
      <c r="B34" t="s">
        <v>35</v>
      </c>
      <c r="C34">
        <v>2000</v>
      </c>
    </row>
    <row r="35" spans="2:3" x14ac:dyDescent="0.2">
      <c r="B35" t="s">
        <v>36</v>
      </c>
      <c r="C35">
        <v>5000</v>
      </c>
    </row>
    <row r="36" spans="2:3" x14ac:dyDescent="0.2">
      <c r="B36" s="1" t="s">
        <v>37</v>
      </c>
    </row>
    <row r="37" spans="2:3" x14ac:dyDescent="0.2">
      <c r="B37" s="3" t="s">
        <v>115</v>
      </c>
      <c r="C37">
        <v>13000</v>
      </c>
    </row>
    <row r="38" spans="2:3" x14ac:dyDescent="0.2">
      <c r="B38" s="3" t="s">
        <v>116</v>
      </c>
      <c r="C38">
        <f>1500000/60</f>
        <v>25000</v>
      </c>
    </row>
    <row r="39" spans="2:3" x14ac:dyDescent="0.2">
      <c r="B39" s="3" t="s">
        <v>117</v>
      </c>
      <c r="C39">
        <v>4000</v>
      </c>
    </row>
    <row r="40" spans="2:3" x14ac:dyDescent="0.2">
      <c r="B40" s="3" t="s">
        <v>118</v>
      </c>
      <c r="C40">
        <v>2700</v>
      </c>
    </row>
    <row r="41" spans="2:3" x14ac:dyDescent="0.2">
      <c r="B41" s="3" t="s">
        <v>119</v>
      </c>
      <c r="C41">
        <v>4000</v>
      </c>
    </row>
    <row r="42" spans="2:3" x14ac:dyDescent="0.2">
      <c r="B42" s="1" t="s">
        <v>87</v>
      </c>
    </row>
    <row r="43" spans="2:3" x14ac:dyDescent="0.2">
      <c r="B43" t="s">
        <v>85</v>
      </c>
      <c r="C43">
        <v>1500</v>
      </c>
    </row>
    <row r="44" spans="2:3" x14ac:dyDescent="0.2">
      <c r="B44" t="s">
        <v>89</v>
      </c>
      <c r="C44">
        <v>4000</v>
      </c>
    </row>
    <row r="45" spans="2:3" x14ac:dyDescent="0.2">
      <c r="B45" t="s">
        <v>92</v>
      </c>
      <c r="C45">
        <v>3500</v>
      </c>
    </row>
    <row r="46" spans="2:3" x14ac:dyDescent="0.2">
      <c r="B46" t="s">
        <v>88</v>
      </c>
    </row>
    <row r="47" spans="2:3" x14ac:dyDescent="0.2">
      <c r="B47" t="s">
        <v>90</v>
      </c>
    </row>
    <row r="48" spans="2:3" x14ac:dyDescent="0.2">
      <c r="B48" t="s">
        <v>91</v>
      </c>
    </row>
    <row r="49" spans="2:3" x14ac:dyDescent="0.2">
      <c r="B49" s="1" t="s">
        <v>2</v>
      </c>
    </row>
    <row r="50" spans="2:3" x14ac:dyDescent="0.2">
      <c r="B50" t="s">
        <v>39</v>
      </c>
    </row>
    <row r="51" spans="2:3" x14ac:dyDescent="0.2">
      <c r="B51" t="s">
        <v>40</v>
      </c>
    </row>
    <row r="52" spans="2:3" x14ac:dyDescent="0.2">
      <c r="B52" s="1" t="s">
        <v>41</v>
      </c>
    </row>
    <row r="53" spans="2:3" x14ac:dyDescent="0.2">
      <c r="B53" t="s">
        <v>42</v>
      </c>
    </row>
    <row r="54" spans="2:3" x14ac:dyDescent="0.2">
      <c r="B54" t="s">
        <v>43</v>
      </c>
      <c r="C54">
        <v>500</v>
      </c>
    </row>
    <row r="55" spans="2:3" x14ac:dyDescent="0.2">
      <c r="B55" t="s">
        <v>84</v>
      </c>
      <c r="C55">
        <f>SUM(Maaşlar!C5:C8)/12</f>
        <v>11666.666666666666</v>
      </c>
    </row>
    <row r="56" spans="2:3" x14ac:dyDescent="0.2">
      <c r="B56" s="1" t="s">
        <v>44</v>
      </c>
    </row>
    <row r="57" spans="2:3" x14ac:dyDescent="0.2">
      <c r="B57" t="s">
        <v>44</v>
      </c>
      <c r="C57">
        <v>6500</v>
      </c>
    </row>
    <row r="58" spans="2:3" x14ac:dyDescent="0.2">
      <c r="B58" s="1" t="s">
        <v>45</v>
      </c>
    </row>
    <row r="59" spans="2:3" x14ac:dyDescent="0.2">
      <c r="B59" t="s">
        <v>46</v>
      </c>
      <c r="C59" s="7">
        <f>Maaşlar!F4</f>
        <v>52898.47</v>
      </c>
    </row>
    <row r="60" spans="2:3" x14ac:dyDescent="0.2">
      <c r="B60" s="3" t="s">
        <v>59</v>
      </c>
      <c r="C60">
        <f>Maaşlar!D4</f>
        <v>2952.36</v>
      </c>
    </row>
    <row r="61" spans="2:3" x14ac:dyDescent="0.2">
      <c r="B61" s="3" t="s">
        <v>47</v>
      </c>
      <c r="C61">
        <v>10000</v>
      </c>
    </row>
    <row r="62" spans="2:3" x14ac:dyDescent="0.2">
      <c r="B62" s="3" t="s">
        <v>86</v>
      </c>
      <c r="C62">
        <v>5000</v>
      </c>
    </row>
    <row r="63" spans="2:3" x14ac:dyDescent="0.2">
      <c r="B63" s="3" t="s">
        <v>106</v>
      </c>
      <c r="C63">
        <v>5000</v>
      </c>
    </row>
    <row r="64" spans="2:3" x14ac:dyDescent="0.2">
      <c r="B64" s="3" t="s">
        <v>105</v>
      </c>
      <c r="C64">
        <v>15000</v>
      </c>
    </row>
    <row r="65" spans="2:3" x14ac:dyDescent="0.2">
      <c r="B65" s="3" t="s">
        <v>107</v>
      </c>
      <c r="C65">
        <v>1000</v>
      </c>
    </row>
    <row r="66" spans="2:3" x14ac:dyDescent="0.2">
      <c r="B66" t="s">
        <v>110</v>
      </c>
      <c r="C66">
        <v>3000</v>
      </c>
    </row>
    <row r="67" spans="2:3" x14ac:dyDescent="0.2">
      <c r="B67" s="3" t="s">
        <v>114</v>
      </c>
      <c r="C67">
        <v>3000</v>
      </c>
    </row>
    <row r="68" spans="2:3" x14ac:dyDescent="0.2">
      <c r="B68" s="1" t="s">
        <v>48</v>
      </c>
    </row>
    <row r="69" spans="2:3" x14ac:dyDescent="0.2">
      <c r="B69" s="12" t="s">
        <v>49</v>
      </c>
    </row>
    <row r="70" spans="2:3" x14ac:dyDescent="0.2">
      <c r="B70" t="s">
        <v>63</v>
      </c>
      <c r="C70">
        <f>SUM(Maaşlar!E4:E8)</f>
        <v>15406.85</v>
      </c>
    </row>
    <row r="71" spans="2:3" x14ac:dyDescent="0.2">
      <c r="B71" t="s">
        <v>83</v>
      </c>
      <c r="C71">
        <v>3000</v>
      </c>
    </row>
    <row r="72" spans="2:3" x14ac:dyDescent="0.2">
      <c r="B72" s="1" t="s">
        <v>75</v>
      </c>
    </row>
    <row r="73" spans="2:3" x14ac:dyDescent="0.2">
      <c r="B73" s="11">
        <v>0.1</v>
      </c>
      <c r="C73">
        <f>SUM(C3:C71)*0.1</f>
        <v>49375.902666666661</v>
      </c>
    </row>
    <row r="74" spans="2:3" x14ac:dyDescent="0.2">
      <c r="B74" s="10"/>
    </row>
    <row r="75" spans="2:3" x14ac:dyDescent="0.2">
      <c r="B75" s="1" t="s">
        <v>76</v>
      </c>
      <c r="C75">
        <f>SUM(C2:C73)</f>
        <v>543134.92933333328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B293-966D-4083-9FAE-684BE12A48F6}">
  <dimension ref="B2:J9"/>
  <sheetViews>
    <sheetView tabSelected="1" workbookViewId="0">
      <selection activeCell="L10" sqref="L10"/>
    </sheetView>
  </sheetViews>
  <sheetFormatPr baseColWidth="10" defaultColWidth="8.83203125" defaultRowHeight="15" x14ac:dyDescent="0.2"/>
  <cols>
    <col min="2" max="2" width="17.5" bestFit="1" customWidth="1"/>
    <col min="3" max="3" width="13.5" customWidth="1"/>
    <col min="4" max="4" width="8" bestFit="1" customWidth="1"/>
    <col min="5" max="5" width="11" bestFit="1" customWidth="1"/>
    <col min="6" max="6" width="9.1640625" bestFit="1" customWidth="1"/>
    <col min="7" max="7" width="9.1640625" customWidth="1"/>
    <col min="8" max="8" width="8.5" bestFit="1" customWidth="1"/>
    <col min="9" max="9" width="18.33203125" bestFit="1" customWidth="1"/>
  </cols>
  <sheetData>
    <row r="2" spans="2:10" x14ac:dyDescent="0.2">
      <c r="B2" t="s">
        <v>120</v>
      </c>
    </row>
    <row r="3" spans="2:10" x14ac:dyDescent="0.2">
      <c r="C3" t="s">
        <v>73</v>
      </c>
      <c r="D3" t="s">
        <v>59</v>
      </c>
      <c r="E3" t="s">
        <v>72</v>
      </c>
      <c r="F3" t="s">
        <v>71</v>
      </c>
      <c r="G3" t="s">
        <v>104</v>
      </c>
      <c r="H3" t="s">
        <v>70</v>
      </c>
      <c r="I3" t="s">
        <v>95</v>
      </c>
    </row>
    <row r="4" spans="2:10" x14ac:dyDescent="0.2">
      <c r="B4" t="s">
        <v>69</v>
      </c>
      <c r="C4">
        <v>60000</v>
      </c>
      <c r="D4">
        <v>2952.36</v>
      </c>
      <c r="E4">
        <v>7101.53</v>
      </c>
      <c r="F4" s="7">
        <f>C4-E4</f>
        <v>52898.47</v>
      </c>
      <c r="G4" s="7">
        <v>3740</v>
      </c>
      <c r="H4" s="7">
        <f>D4+E4+F4</f>
        <v>62952.36</v>
      </c>
      <c r="I4" s="13">
        <v>180</v>
      </c>
      <c r="J4" t="s">
        <v>121</v>
      </c>
    </row>
    <row r="5" spans="2:10" x14ac:dyDescent="0.2">
      <c r="B5" s="8" t="s">
        <v>68</v>
      </c>
      <c r="C5">
        <v>35000</v>
      </c>
      <c r="D5">
        <f>(C5*0.14)+(C5*0.01)+(C5*0.155)+(C5*0.02)</f>
        <v>11375</v>
      </c>
      <c r="E5">
        <f>(C5-(C5*0.14)-(C5*0.01))*0.15-2550-(101.82-(C5*0.00759))</f>
        <v>2076.33</v>
      </c>
      <c r="F5" s="7">
        <f>C5-(C5*0.14)-(C5*0.01)-E5</f>
        <v>27673.67</v>
      </c>
      <c r="G5" s="7">
        <v>3740</v>
      </c>
      <c r="H5" s="7">
        <f>D5+E5+F5</f>
        <v>41125</v>
      </c>
      <c r="I5" s="13">
        <v>180</v>
      </c>
    </row>
    <row r="6" spans="2:10" x14ac:dyDescent="0.2">
      <c r="B6" s="8" t="s">
        <v>66</v>
      </c>
      <c r="C6">
        <v>35000</v>
      </c>
      <c r="D6">
        <f>(C6*0.14)+(C6*0.01)+(C6*0.155)+(C6*0.02)</f>
        <v>11375</v>
      </c>
      <c r="E6">
        <f>(C6-(C6*0.14)-(C6*0.01))*0.15-2550-(101.82-(C6*0.00759))</f>
        <v>2076.33</v>
      </c>
      <c r="F6" s="7">
        <f>C6-(C6*0.14)-(C6*0.01)-E6</f>
        <v>27673.67</v>
      </c>
      <c r="G6" s="7">
        <v>3740</v>
      </c>
      <c r="H6" s="7">
        <f t="shared" ref="H6:H8" si="0">D6+E6+F6</f>
        <v>41125</v>
      </c>
      <c r="I6" s="13">
        <v>180</v>
      </c>
    </row>
    <row r="7" spans="2:10" x14ac:dyDescent="0.2">
      <c r="B7" s="8" t="s">
        <v>67</v>
      </c>
      <c r="C7">
        <v>35000</v>
      </c>
      <c r="D7">
        <f>(C7*0.14)+(C7*0.01)+(C7*0.155)+(C7*0.02)</f>
        <v>11375</v>
      </c>
      <c r="E7">
        <f>(C7-(C7*0.14)-(C7*0.01))*0.15-2550-(101.82-(C7*0.00759))</f>
        <v>2076.33</v>
      </c>
      <c r="F7" s="7">
        <f>C7-(C7*0.14)-(C7*0.01)-E7</f>
        <v>27673.67</v>
      </c>
      <c r="G7" s="7">
        <v>3740</v>
      </c>
      <c r="H7" s="7">
        <f t="shared" si="0"/>
        <v>41125</v>
      </c>
      <c r="I7" s="13">
        <v>180</v>
      </c>
    </row>
    <row r="8" spans="2:10" x14ac:dyDescent="0.2">
      <c r="B8" s="8" t="s">
        <v>66</v>
      </c>
      <c r="C8">
        <v>35000</v>
      </c>
      <c r="D8">
        <f>(C8*0.14)+(C8*0.01)+(C8*0.155)+(C8*0.02)</f>
        <v>11375</v>
      </c>
      <c r="E8">
        <f>(C8-(C8*0.14)-(C8*0.01))*0.15-2550-(101.82-(C8*0.00759))</f>
        <v>2076.33</v>
      </c>
      <c r="F8" s="7">
        <f>C8-(C8*0.14)-(C8*0.01)-E8</f>
        <v>27673.67</v>
      </c>
      <c r="G8" s="7">
        <v>3740</v>
      </c>
      <c r="H8" s="7">
        <f t="shared" si="0"/>
        <v>41125</v>
      </c>
      <c r="I8" s="13">
        <v>180</v>
      </c>
    </row>
    <row r="9" spans="2:10" x14ac:dyDescent="0.2">
      <c r="I9" s="13">
        <f>SUM(I4:I8)</f>
        <v>900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990D-4C7E-4F6E-A818-48F892213897}">
  <dimension ref="A1:A8"/>
  <sheetViews>
    <sheetView workbookViewId="0">
      <selection activeCell="A8" sqref="A8"/>
    </sheetView>
  </sheetViews>
  <sheetFormatPr baseColWidth="10" defaultColWidth="8.83203125" defaultRowHeight="15" x14ac:dyDescent="0.2"/>
  <cols>
    <col min="1" max="1" width="189.1640625" bestFit="1" customWidth="1"/>
  </cols>
  <sheetData>
    <row r="1" spans="1:1" ht="19" x14ac:dyDescent="0.2">
      <c r="A1" s="4" t="s">
        <v>50</v>
      </c>
    </row>
    <row r="3" spans="1:1" x14ac:dyDescent="0.2">
      <c r="A3" t="s">
        <v>51</v>
      </c>
    </row>
    <row r="4" spans="1:1" x14ac:dyDescent="0.2">
      <c r="A4" s="5"/>
    </row>
    <row r="5" spans="1:1" x14ac:dyDescent="0.2">
      <c r="A5" s="6" t="s">
        <v>52</v>
      </c>
    </row>
    <row r="6" spans="1:1" x14ac:dyDescent="0.2">
      <c r="A6" s="6" t="s">
        <v>53</v>
      </c>
    </row>
    <row r="7" spans="1:1" x14ac:dyDescent="0.2">
      <c r="A7" s="6" t="s">
        <v>54</v>
      </c>
    </row>
    <row r="8" spans="1:1" x14ac:dyDescent="0.2">
      <c r="A8" s="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Sheet1</vt:lpstr>
      <vt:lpstr>Ajans Aylık Maliyeti</vt:lpstr>
      <vt:lpstr>Maaşlar</vt:lpstr>
      <vt:lpstr>Maliyet Anahtarları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okur</dc:creator>
  <cp:lastModifiedBy>Turusan Çiner</cp:lastModifiedBy>
  <dcterms:created xsi:type="dcterms:W3CDTF">2024-09-30T09:01:57Z</dcterms:created>
  <dcterms:modified xsi:type="dcterms:W3CDTF">2024-10-03T10:19:28Z</dcterms:modified>
</cp:coreProperties>
</file>